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 RecoveRE Holdings\Resources-Tools-Cheat Sheets &amp; Misc\Crowd Funding &amp; Tokenization\Website Items\"/>
    </mc:Choice>
  </mc:AlternateContent>
  <xr:revisionPtr revIDLastSave="0" documentId="8_{D7B451EB-E8BC-4E2F-A916-A982C1787F6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LIP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E26" i="1"/>
  <c r="F26" i="1" s="1"/>
  <c r="F25" i="1"/>
  <c r="E25" i="1"/>
  <c r="E24" i="1"/>
  <c r="F24" i="1" s="1"/>
  <c r="E23" i="1"/>
  <c r="F23" i="1" s="1"/>
  <c r="F22" i="1"/>
  <c r="E22" i="1"/>
  <c r="E21" i="1"/>
  <c r="F21" i="1" s="1"/>
  <c r="E20" i="1"/>
  <c r="F20" i="1" s="1"/>
  <c r="E19" i="1"/>
  <c r="F19" i="1" s="1"/>
  <c r="E18" i="1"/>
  <c r="F18" i="1" s="1"/>
  <c r="C16" i="1"/>
  <c r="C18" i="1" s="1"/>
  <c r="C14" i="1"/>
  <c r="I7" i="1"/>
  <c r="C21" i="1" l="1"/>
  <c r="C17" i="1"/>
  <c r="C22" i="1" s="1"/>
  <c r="C23" i="1" l="1"/>
  <c r="C25" i="1" l="1"/>
  <c r="C24" i="1"/>
  <c r="C27" i="1" s="1"/>
  <c r="C28" i="1" l="1"/>
  <c r="G23" i="1"/>
  <c r="G26" i="1"/>
  <c r="G24" i="1"/>
  <c r="G20" i="1"/>
  <c r="G21" i="1"/>
  <c r="G19" i="1"/>
  <c r="G22" i="1"/>
  <c r="I8" i="1" s="1"/>
  <c r="I9" i="1" s="1"/>
  <c r="G25" i="1"/>
  <c r="G18" i="1"/>
</calcChain>
</file>

<file path=xl/sharedStrings.xml><?xml version="1.0" encoding="utf-8"?>
<sst xmlns="http://schemas.openxmlformats.org/spreadsheetml/2006/main" count="50" uniqueCount="45">
  <si>
    <t xml:space="preserve">ULTIMATE FLIP CALCULATOR </t>
  </si>
  <si>
    <t>Please edit only the yellow highlighted boxes!</t>
  </si>
  <si>
    <t>Annual</t>
  </si>
  <si>
    <t>Property Address</t>
  </si>
  <si>
    <t>123 MAIN ST</t>
  </si>
  <si>
    <t>HML LTV (ARV)</t>
  </si>
  <si>
    <t>Profit Min %</t>
  </si>
  <si>
    <t>Straight</t>
  </si>
  <si>
    <t>Project Months</t>
  </si>
  <si>
    <t>HML Points</t>
  </si>
  <si>
    <t>Profit Min $</t>
  </si>
  <si>
    <t>No</t>
  </si>
  <si>
    <t>ARV</t>
  </si>
  <si>
    <t>HML Interest Rate</t>
  </si>
  <si>
    <t>Projection</t>
  </si>
  <si>
    <t>Yes</t>
  </si>
  <si>
    <t>Deal?</t>
  </si>
  <si>
    <t>Purchase Price</t>
  </si>
  <si>
    <t>GAP Points</t>
  </si>
  <si>
    <t>Rehab Budget</t>
  </si>
  <si>
    <t>GAP Interest Rate</t>
  </si>
  <si>
    <t xml:space="preserve">Closing Costs </t>
  </si>
  <si>
    <t>Interest Type</t>
  </si>
  <si>
    <t>&lt;&lt;-- drop down</t>
  </si>
  <si>
    <t>Holding Costs</t>
  </si>
  <si>
    <t>Total Project Costs</t>
  </si>
  <si>
    <t>RE Commissions</t>
  </si>
  <si>
    <t>Resale Closing Costs</t>
  </si>
  <si>
    <t>HML LOAN AMOUNT</t>
  </si>
  <si>
    <t>Resale Price</t>
  </si>
  <si>
    <t>Minus CC</t>
  </si>
  <si>
    <t>Profit</t>
  </si>
  <si>
    <t>HML Total Interest</t>
  </si>
  <si>
    <t>HML Admin Fees</t>
  </si>
  <si>
    <t>Down Payment</t>
  </si>
  <si>
    <t>HML Total Fees</t>
  </si>
  <si>
    <t>GAP LOAN AMOUNT</t>
  </si>
  <si>
    <t>GAP Interest</t>
  </si>
  <si>
    <t>TPC plus $ cost</t>
  </si>
  <si>
    <t>as % of ARV</t>
  </si>
  <si>
    <t>GAP Equity Share?</t>
  </si>
  <si>
    <t xml:space="preserve">&lt;&lt;-- drop down </t>
  </si>
  <si>
    <t>GAP Equity %</t>
  </si>
  <si>
    <t>GAP Return</t>
  </si>
  <si>
    <t>GAP ROI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</si>
</sst>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.0%"/>
    <numFmt numFmtId="165" formatCode="[&gt;0]_(&quot;$&quot;* #,##0.00_);[&lt;0]_(&quot;$&quot;* \(#,##0.00\);_(&quot;$&quot;* &quot;-&quot;#??_);_(@_)"/>
    <numFmt numFmtId="166" formatCode="#0%"/>
    <numFmt numFmtId="167" formatCode="#0.00%"/>
  </numFmts>
  <fonts count="10">
    <font>
      <sz val="11"/>
      <color rgb="FF000000"/>
      <name val="Calibri"/>
    </font>
    <font>
      <sz val="11"/>
      <name val="Calibri"/>
    </font>
    <font>
      <b/>
      <sz val="11"/>
      <name val="Calibri"/>
    </font>
    <font>
      <b/>
      <sz val="12"/>
      <color rgb="FFFFFFFF"/>
      <name val="Calibri (Body)"/>
    </font>
    <font>
      <sz val="12"/>
      <name val="Calibri"/>
    </font>
    <font>
      <b/>
      <i/>
      <sz val="12"/>
      <name val="Calibri"/>
    </font>
    <font>
      <b/>
      <i/>
      <sz val="11"/>
      <name val="Calibri"/>
    </font>
    <font>
      <b/>
      <sz val="14"/>
      <name val="Calibri"/>
    </font>
    <font>
      <b/>
      <sz val="9"/>
      <name val="Calibri"/>
    </font>
    <font>
      <sz val="9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7CF53E"/>
        <bgColor rgb="FF000000"/>
      </patternFill>
    </fill>
    <fill>
      <patternFill patternType="solid">
        <fgColor rgb="FFD9D9D9"/>
        <bgColor rgb="FF000000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65" fontId="2" fillId="0" borderId="9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165" fontId="2" fillId="3" borderId="10" xfId="0" applyNumberFormat="1" applyFont="1" applyFill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2" fillId="0" borderId="12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5" fontId="2" fillId="3" borderId="7" xfId="0" applyNumberFormat="1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5" fontId="2" fillId="3" borderId="9" xfId="0" applyNumberFormat="1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164" fontId="2" fillId="3" borderId="15" xfId="0" applyNumberFormat="1" applyFont="1" applyFill="1" applyBorder="1" applyAlignment="1">
      <alignment horizontal="center" vertical="center"/>
    </xf>
    <xf numFmtId="165" fontId="2" fillId="3" borderId="12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5" borderId="9" xfId="0" applyNumberFormat="1" applyFont="1" applyFill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165" fontId="1" fillId="0" borderId="18" xfId="0" applyNumberFormat="1" applyFont="1" applyBorder="1" applyAlignment="1">
      <alignment vertical="center"/>
    </xf>
    <xf numFmtId="165" fontId="2" fillId="0" borderId="9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5" fontId="1" fillId="0" borderId="19" xfId="0" applyNumberFormat="1" applyFont="1" applyBorder="1" applyAlignment="1">
      <alignment vertical="center"/>
    </xf>
    <xf numFmtId="165" fontId="2" fillId="0" borderId="17" xfId="0" applyNumberFormat="1" applyFont="1" applyBorder="1" applyAlignment="1">
      <alignment horizontal="center" vertical="center"/>
    </xf>
    <xf numFmtId="165" fontId="1" fillId="0" borderId="20" xfId="0" applyNumberFormat="1" applyFont="1" applyBorder="1" applyAlignment="1">
      <alignment horizontal="center" vertical="center"/>
    </xf>
    <xf numFmtId="165" fontId="1" fillId="0" borderId="21" xfId="0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165" fontId="1" fillId="0" borderId="18" xfId="0" applyNumberFormat="1" applyFont="1" applyBorder="1" applyAlignment="1">
      <alignment horizontal="center" vertical="center"/>
    </xf>
    <xf numFmtId="165" fontId="1" fillId="0" borderId="22" xfId="0" applyNumberFormat="1" applyFont="1" applyBorder="1" applyAlignment="1">
      <alignment horizontal="center" vertical="center"/>
    </xf>
    <xf numFmtId="165" fontId="1" fillId="0" borderId="20" xfId="0" applyNumberFormat="1" applyFont="1" applyBorder="1" applyAlignment="1">
      <alignment vertical="center"/>
    </xf>
    <xf numFmtId="165" fontId="2" fillId="0" borderId="23" xfId="0" applyNumberFormat="1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165" fontId="1" fillId="0" borderId="24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65" fontId="2" fillId="5" borderId="8" xfId="0" applyNumberFormat="1" applyFont="1" applyFill="1" applyBorder="1" applyAlignment="1">
      <alignment horizontal="center" vertical="center"/>
    </xf>
    <xf numFmtId="165" fontId="1" fillId="5" borderId="9" xfId="0" applyNumberFormat="1" applyFont="1" applyFill="1" applyBorder="1" applyAlignment="1">
      <alignment horizontal="center" vertical="center"/>
    </xf>
    <xf numFmtId="165" fontId="2" fillId="5" borderId="15" xfId="0" applyNumberFormat="1" applyFont="1" applyFill="1" applyBorder="1" applyAlignment="1">
      <alignment horizontal="center" vertical="center"/>
    </xf>
    <xf numFmtId="165" fontId="1" fillId="0" borderId="25" xfId="0" applyNumberFormat="1" applyFont="1" applyBorder="1" applyAlignment="1">
      <alignment vertical="center"/>
    </xf>
    <xf numFmtId="165" fontId="2" fillId="0" borderId="16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1" fillId="0" borderId="26" xfId="0" applyNumberFormat="1" applyFont="1" applyBorder="1" applyAlignment="1">
      <alignment horizontal="center" vertical="center"/>
    </xf>
    <xf numFmtId="165" fontId="2" fillId="5" borderId="7" xfId="0" applyNumberFormat="1" applyFont="1" applyFill="1" applyBorder="1" applyAlignment="1">
      <alignment vertical="center"/>
    </xf>
    <xf numFmtId="166" fontId="2" fillId="5" borderId="9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165" fontId="2" fillId="5" borderId="9" xfId="0" applyNumberFormat="1" applyFont="1" applyFill="1" applyBorder="1" applyAlignment="1">
      <alignment horizontal="center" vertical="center"/>
    </xf>
    <xf numFmtId="167" fontId="2" fillId="5" borderId="9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6" borderId="0" xfId="0" applyFont="1" applyFill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38"/>
  <sheetViews>
    <sheetView tabSelected="1" workbookViewId="0"/>
  </sheetViews>
  <sheetFormatPr defaultRowHeight="17.100000000000001" customHeight="1"/>
  <cols>
    <col min="1" max="1" width="1.140625" style="1"/>
    <col min="2" max="2" width="18" style="2"/>
    <col min="3" max="3" width="13.85546875" style="1"/>
    <col min="4" max="4" width="3" style="1"/>
    <col min="5" max="5" width="16.7109375" style="3"/>
    <col min="6" max="6" width="12.140625" style="4"/>
    <col min="7" max="7" width="12.140625" style="2"/>
    <col min="8" max="8" width="12.140625" style="1"/>
    <col min="9" max="9" width="11.140625" style="1"/>
    <col min="10" max="10" width="1.140625" style="1"/>
    <col min="11" max="11" width="12" style="1"/>
    <col min="12" max="12" width="12" style="2"/>
    <col min="13" max="13" width="12" style="1"/>
    <col min="14" max="14" width="12" style="2"/>
    <col min="15" max="25" width="12" style="1"/>
    <col min="26" max="26" width="8.85546875" style="2"/>
    <col min="27" max="1025" width="8.85546875" style="1"/>
    <col min="1026" max="2048" width="10.5703125"/>
  </cols>
  <sheetData>
    <row r="2" spans="2:26" ht="20.100000000000001" customHeight="1">
      <c r="B2" s="70" t="s">
        <v>0</v>
      </c>
      <c r="C2" s="71"/>
      <c r="D2" s="71"/>
      <c r="E2" s="71"/>
      <c r="F2" s="71"/>
      <c r="G2" s="71"/>
      <c r="H2" s="71"/>
      <c r="I2" s="72"/>
    </row>
    <row r="3" spans="2:26" ht="20.100000000000001" customHeight="1">
      <c r="B3" s="73" t="s">
        <v>1</v>
      </c>
      <c r="C3" s="74"/>
      <c r="D3" s="74"/>
      <c r="E3" s="74"/>
      <c r="F3" s="74"/>
      <c r="G3" s="74"/>
      <c r="H3" s="74"/>
      <c r="I3" s="75"/>
      <c r="Z3" s="2" t="s">
        <v>2</v>
      </c>
    </row>
    <row r="4" spans="2:26" ht="15" customHeight="1">
      <c r="B4" s="5"/>
      <c r="C4" s="5"/>
      <c r="D4" s="5"/>
      <c r="E4" s="5"/>
      <c r="F4" s="5"/>
      <c r="G4" s="5"/>
      <c r="H4" s="5"/>
      <c r="I4" s="5"/>
    </row>
    <row r="5" spans="2:26" ht="15" customHeight="1">
      <c r="Z5" s="2" t="s">
        <v>2</v>
      </c>
    </row>
    <row r="6" spans="2:26" ht="15">
      <c r="B6" s="6" t="s">
        <v>3</v>
      </c>
      <c r="C6" s="7" t="s">
        <v>4</v>
      </c>
      <c r="D6" s="3"/>
      <c r="E6" s="8" t="s">
        <v>5</v>
      </c>
      <c r="F6" s="9">
        <v>0.65</v>
      </c>
      <c r="H6" s="10" t="s">
        <v>6</v>
      </c>
      <c r="I6" s="11">
        <v>0.1</v>
      </c>
      <c r="L6" s="1"/>
      <c r="N6" s="1"/>
      <c r="Z6" s="2" t="s">
        <v>7</v>
      </c>
    </row>
    <row r="7" spans="2:26" ht="15">
      <c r="B7" s="12" t="s">
        <v>8</v>
      </c>
      <c r="C7" s="13">
        <v>6</v>
      </c>
      <c r="D7" s="3"/>
      <c r="E7" s="8" t="s">
        <v>9</v>
      </c>
      <c r="F7" s="9">
        <v>0</v>
      </c>
      <c r="H7" s="8" t="s">
        <v>10</v>
      </c>
      <c r="I7" s="14">
        <f>IF(I6*C8&gt;20000,C8*I6,20000)</f>
        <v>20000</v>
      </c>
      <c r="L7" s="1"/>
      <c r="N7" s="1"/>
      <c r="Z7" s="2" t="s">
        <v>11</v>
      </c>
    </row>
    <row r="8" spans="2:26" ht="15">
      <c r="B8" s="15" t="s">
        <v>12</v>
      </c>
      <c r="C8" s="16">
        <v>0</v>
      </c>
      <c r="D8" s="17"/>
      <c r="E8" s="18" t="s">
        <v>13</v>
      </c>
      <c r="F8" s="19">
        <v>0</v>
      </c>
      <c r="H8" s="20" t="s">
        <v>14</v>
      </c>
      <c r="I8" s="21">
        <f>G22</f>
        <v>0</v>
      </c>
      <c r="L8" s="1"/>
      <c r="N8" s="1"/>
      <c r="Z8" s="2" t="s">
        <v>15</v>
      </c>
    </row>
    <row r="9" spans="2:26" ht="14.1" customHeight="1">
      <c r="C9" s="22"/>
      <c r="D9" s="22"/>
      <c r="H9" s="8" t="s">
        <v>16</v>
      </c>
      <c r="I9" s="23" t="str">
        <f>IF(OR(I8&gt;I7,IF(F28="Yes",G22/(100%-F29)&gt;I7)),"YES!","NOPE!")</f>
        <v>NOPE!</v>
      </c>
      <c r="L9" s="1"/>
      <c r="N9" s="1"/>
    </row>
    <row r="10" spans="2:26" ht="15">
      <c r="B10" s="24" t="s">
        <v>17</v>
      </c>
      <c r="C10" s="25">
        <v>0</v>
      </c>
      <c r="D10" s="17"/>
      <c r="E10" s="26" t="s">
        <v>18</v>
      </c>
      <c r="F10" s="27">
        <v>0</v>
      </c>
      <c r="L10" s="1"/>
      <c r="N10" s="1"/>
    </row>
    <row r="11" spans="2:26" ht="15">
      <c r="B11" s="28" t="s">
        <v>19</v>
      </c>
      <c r="C11" s="29">
        <v>0</v>
      </c>
      <c r="D11" s="17"/>
      <c r="E11" s="30" t="s">
        <v>20</v>
      </c>
      <c r="F11" s="31">
        <v>0</v>
      </c>
      <c r="H11" s="22"/>
      <c r="I11" s="22"/>
      <c r="J11" s="22"/>
      <c r="L11" s="1"/>
      <c r="N11" s="1"/>
    </row>
    <row r="12" spans="2:26" ht="15">
      <c r="B12" s="28" t="s">
        <v>21</v>
      </c>
      <c r="C12" s="32">
        <v>0</v>
      </c>
      <c r="D12" s="22"/>
      <c r="E12" s="30" t="s">
        <v>22</v>
      </c>
      <c r="F12" s="9" t="s">
        <v>2</v>
      </c>
      <c r="G12" s="33" t="s">
        <v>23</v>
      </c>
      <c r="H12" s="17"/>
      <c r="I12" s="17"/>
      <c r="J12" s="17"/>
      <c r="L12" s="1"/>
      <c r="N12" s="1"/>
    </row>
    <row r="13" spans="2:26" ht="15">
      <c r="B13" s="34" t="s">
        <v>24</v>
      </c>
      <c r="C13" s="29">
        <v>0</v>
      </c>
      <c r="D13" s="17"/>
      <c r="F13" s="35"/>
      <c r="H13" s="22"/>
      <c r="I13" s="22"/>
      <c r="J13" s="22"/>
      <c r="N13" s="1"/>
    </row>
    <row r="14" spans="2:26" ht="15">
      <c r="B14" s="12" t="s">
        <v>25</v>
      </c>
      <c r="C14" s="36">
        <f>SUM(C10:C13)</f>
        <v>0</v>
      </c>
      <c r="D14" s="17"/>
      <c r="E14" s="8" t="s">
        <v>26</v>
      </c>
      <c r="F14" s="9">
        <v>0</v>
      </c>
      <c r="H14" s="22"/>
      <c r="I14" s="22"/>
      <c r="J14" s="22"/>
      <c r="N14" s="1"/>
    </row>
    <row r="15" spans="2:26" ht="15">
      <c r="E15" s="8" t="s">
        <v>27</v>
      </c>
      <c r="F15" s="9">
        <v>0</v>
      </c>
      <c r="H15" s="22"/>
      <c r="I15" s="22"/>
      <c r="J15" s="22"/>
      <c r="L15" s="1"/>
      <c r="N15" s="1"/>
    </row>
    <row r="16" spans="2:26" ht="15">
      <c r="B16" s="8" t="s">
        <v>28</v>
      </c>
      <c r="C16" s="36">
        <f>SUM(C8*F6)</f>
        <v>0</v>
      </c>
      <c r="D16" s="17"/>
      <c r="H16" s="22"/>
      <c r="I16" s="22"/>
      <c r="J16" s="22"/>
      <c r="L16" s="1"/>
      <c r="N16" s="1"/>
    </row>
    <row r="17" spans="2:14" ht="15">
      <c r="B17" s="37" t="s">
        <v>9</v>
      </c>
      <c r="C17" s="38">
        <f>SUM(C16*F7)</f>
        <v>0</v>
      </c>
      <c r="D17" s="22"/>
      <c r="E17" s="8" t="s">
        <v>29</v>
      </c>
      <c r="F17" s="39" t="s">
        <v>30</v>
      </c>
      <c r="G17" s="40" t="s">
        <v>31</v>
      </c>
      <c r="L17" s="1"/>
      <c r="N17" s="1"/>
    </row>
    <row r="18" spans="2:14" ht="15">
      <c r="B18" s="28" t="s">
        <v>32</v>
      </c>
      <c r="C18" s="41">
        <f>SUM((C16*F8/12)*C7)</f>
        <v>0</v>
      </c>
      <c r="D18" s="22"/>
      <c r="E18" s="42">
        <f>SUM(C8-20000)</f>
        <v>-20000</v>
      </c>
      <c r="F18" s="43">
        <f>SUM(E18)-E18*SUM(F14:F15)</f>
        <v>-20000</v>
      </c>
      <c r="G18" s="44">
        <f>IF(F28="No",SUM(F18-C27),SUM((F18-C27)*(100%-F29)))</f>
        <v>-20000</v>
      </c>
      <c r="L18" s="1"/>
      <c r="N18" s="1"/>
    </row>
    <row r="19" spans="2:14" ht="15">
      <c r="B19" s="34" t="s">
        <v>33</v>
      </c>
      <c r="C19" s="29">
        <v>0</v>
      </c>
      <c r="D19" s="17"/>
      <c r="E19" s="45">
        <f>SUM(C8-15000)</f>
        <v>-15000</v>
      </c>
      <c r="F19" s="46">
        <f>SUM(E19)-E19*SUM(F14:F15)</f>
        <v>-15000</v>
      </c>
      <c r="G19" s="47">
        <f>IF(F28="No",SUM(F19-C27),SUM((F19-C27)*(100%-F29)))</f>
        <v>-15000</v>
      </c>
      <c r="L19" s="1"/>
      <c r="N19" s="1"/>
    </row>
    <row r="20" spans="2:14" ht="15">
      <c r="E20" s="45">
        <f>SUM(C8-10000)</f>
        <v>-10000</v>
      </c>
      <c r="F20" s="46">
        <f>SUM(E20)-E20*SUM(F14:F15)</f>
        <v>-10000</v>
      </c>
      <c r="G20" s="47">
        <f>IF(F28="No",SUM(F20-C27),SUM((F20-C27)*(100%-F29)))</f>
        <v>-10000</v>
      </c>
      <c r="L20" s="1"/>
      <c r="N20" s="1"/>
    </row>
    <row r="21" spans="2:14" ht="15">
      <c r="B21" s="24" t="s">
        <v>34</v>
      </c>
      <c r="C21" s="48">
        <f>SUM(C14-C16)</f>
        <v>0</v>
      </c>
      <c r="D21" s="22"/>
      <c r="E21" s="49">
        <f>SUM(C8-5000)</f>
        <v>-5000</v>
      </c>
      <c r="F21" s="50">
        <f>SUM(E21)-E21*SUM(F14:F15)</f>
        <v>-5000</v>
      </c>
      <c r="G21" s="51">
        <f>IF(F28="No",SUM(F21-C27),SUM((F21-C27)*(100%-F29)))</f>
        <v>-5000</v>
      </c>
      <c r="L21" s="1"/>
      <c r="N21" s="1"/>
    </row>
    <row r="22" spans="2:14" ht="15">
      <c r="B22" s="52" t="s">
        <v>35</v>
      </c>
      <c r="C22" s="41">
        <f>SUM(C17:C19)</f>
        <v>0</v>
      </c>
      <c r="D22" s="22"/>
      <c r="E22" s="53">
        <f>SUM(C8)</f>
        <v>0</v>
      </c>
      <c r="F22" s="54">
        <f>SUM(E22)-E22*SUM(F14:F15)</f>
        <v>0</v>
      </c>
      <c r="G22" s="55">
        <f>IF(F28="No",SUM(F22-C27),SUM((F22-C27)*(100%-F29)))</f>
        <v>0</v>
      </c>
    </row>
    <row r="23" spans="2:14" ht="15">
      <c r="B23" s="8" t="s">
        <v>36</v>
      </c>
      <c r="C23" s="36">
        <f>SUM(C21:C22)</f>
        <v>0</v>
      </c>
      <c r="D23" s="17"/>
      <c r="E23" s="42">
        <f>SUM(C8+5000)</f>
        <v>5000</v>
      </c>
      <c r="F23" s="46">
        <f>SUM(E23)-E23*SUM(F14:F15)</f>
        <v>5000</v>
      </c>
      <c r="G23" s="44">
        <f>IF(F28="No",SUM(F23-C27),SUM((F23-C27)*(100%-F29)))</f>
        <v>5000</v>
      </c>
    </row>
    <row r="24" spans="2:14" ht="15">
      <c r="B24" s="37" t="s">
        <v>18</v>
      </c>
      <c r="C24" s="38">
        <f>SUM(C23*F10)</f>
        <v>0</v>
      </c>
      <c r="D24" s="22"/>
      <c r="E24" s="45">
        <f>SUM(C8+10000)</f>
        <v>10000</v>
      </c>
      <c r="F24" s="46">
        <f>SUM(E24)-E24*SUM(F14:F15)</f>
        <v>10000</v>
      </c>
      <c r="G24" s="47">
        <f>IF(F28="No",SUM(F24-C27),SUM((F24-C27)*(100%-F29)))</f>
        <v>10000</v>
      </c>
    </row>
    <row r="25" spans="2:14" ht="15">
      <c r="B25" s="34" t="s">
        <v>37</v>
      </c>
      <c r="C25" s="56">
        <f>IF(F12="Straight",SUM(C23*F11),SUM(C23*F11/12)*C7)</f>
        <v>0</v>
      </c>
      <c r="D25" s="22"/>
      <c r="E25" s="45">
        <f>SUM(C8+15000)</f>
        <v>15000</v>
      </c>
      <c r="F25" s="46">
        <f>SUM(E25)-E25*SUM(F14:F15)</f>
        <v>15000</v>
      </c>
      <c r="G25" s="47">
        <f>IF(F28="No",SUM(F25-C27),SUM((F25-C27)*(100%-F29)))</f>
        <v>15000</v>
      </c>
    </row>
    <row r="26" spans="2:14" ht="15">
      <c r="E26" s="57">
        <f>SUM(C8+20000)</f>
        <v>20000</v>
      </c>
      <c r="F26" s="58">
        <f>SUM(E26)-E26*SUM(F14:F15)</f>
        <v>20000</v>
      </c>
      <c r="G26" s="59">
        <f>IF(F28="No",SUM(F26-C27),SUM((F26-C27)*(100%-F29)))</f>
        <v>20000</v>
      </c>
    </row>
    <row r="27" spans="2:14" ht="15">
      <c r="B27" s="26" t="s">
        <v>38</v>
      </c>
      <c r="C27" s="60">
        <f>SUM(C14+C22+C24+C25)</f>
        <v>0</v>
      </c>
      <c r="D27" s="17"/>
    </row>
    <row r="28" spans="2:14" ht="15">
      <c r="B28" s="8" t="s">
        <v>39</v>
      </c>
      <c r="C28" s="61" t="e">
        <f>SUM(C27/C8)</f>
        <v>#DIV/0!</v>
      </c>
      <c r="E28" s="8" t="s">
        <v>40</v>
      </c>
      <c r="F28" s="9" t="s">
        <v>11</v>
      </c>
      <c r="G28" s="33" t="s">
        <v>41</v>
      </c>
    </row>
    <row r="29" spans="2:14" ht="15">
      <c r="E29" s="8" t="s">
        <v>42</v>
      </c>
      <c r="F29" s="9"/>
      <c r="G29" s="62"/>
    </row>
    <row r="30" spans="2:14" ht="15">
      <c r="E30" s="30" t="s">
        <v>43</v>
      </c>
      <c r="F30" s="63" t="str">
        <f>IF(F28="Yes",(G22/(100%-F29))*F29,"-")</f>
        <v>-</v>
      </c>
    </row>
    <row r="31" spans="2:14" ht="15">
      <c r="E31" s="30" t="s">
        <v>44</v>
      </c>
      <c r="F31" s="64" t="str">
        <f>IF(F28="Yes",F30/C23,"-")</f>
        <v>-</v>
      </c>
    </row>
    <row r="33" spans="1:10" ht="15">
      <c r="A33" s="65"/>
      <c r="B33" s="65"/>
      <c r="C33" s="65"/>
      <c r="D33" s="65"/>
      <c r="E33" s="65"/>
      <c r="F33" s="65"/>
      <c r="G33" s="65"/>
      <c r="H33" s="65"/>
      <c r="I33" s="65"/>
      <c r="J33" s="65"/>
    </row>
    <row r="34" spans="1:10" ht="15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0" ht="15" customHeight="1">
      <c r="A35" s="65"/>
      <c r="B35" s="65"/>
      <c r="C35" s="65"/>
      <c r="D35" s="65"/>
      <c r="E35" s="65"/>
      <c r="F35" s="65"/>
      <c r="G35" s="65"/>
      <c r="H35" s="65"/>
      <c r="I35" s="65"/>
      <c r="J35" s="65"/>
    </row>
    <row r="36" spans="1:10" ht="15.95" customHeight="1">
      <c r="A36" s="65"/>
      <c r="B36" s="65"/>
      <c r="C36" s="65"/>
      <c r="D36" s="65"/>
      <c r="E36" s="65"/>
      <c r="F36" s="65"/>
      <c r="G36" s="65"/>
      <c r="H36" s="65"/>
      <c r="I36" s="65"/>
      <c r="J36" s="65"/>
    </row>
    <row r="37" spans="1:10" ht="24" customHeight="1">
      <c r="A37" s="65"/>
      <c r="B37" s="65"/>
      <c r="C37" s="65"/>
      <c r="D37" s="65"/>
      <c r="E37" s="65"/>
      <c r="F37" s="65"/>
      <c r="G37" s="65"/>
      <c r="H37" s="65"/>
      <c r="I37" s="65"/>
      <c r="J37" s="65"/>
    </row>
    <row r="38" spans="1:10" ht="15">
      <c r="A38" s="66"/>
      <c r="B38" s="67"/>
      <c r="C38" s="66"/>
      <c r="D38" s="66"/>
      <c r="E38" s="68"/>
      <c r="F38" s="69"/>
      <c r="G38" s="67"/>
      <c r="H38" s="66"/>
      <c r="I38" s="66"/>
      <c r="J38" s="66"/>
    </row>
  </sheetData>
  <mergeCells count="2">
    <mergeCell ref="B2:I2"/>
    <mergeCell ref="B3:I3"/>
  </mergeCells>
  <dataValidations count="2">
    <dataValidation type="list" allowBlank="1" showErrorMessage="1" errorTitle="The value you entered is not valid." error="The value entered violates data validation rules set in cell" sqref="F12" xr:uid="{00000000-0002-0000-0000-000000000000}">
      <formula1>Z$5:$Z$6</formula1>
    </dataValidation>
    <dataValidation type="list" allowBlank="1" showErrorMessage="1" errorTitle="The value you entered is not valid." error="The value entered violates data validation rules set in cell" sqref="F28" xr:uid="{00000000-0002-0000-0000-000001000000}">
      <formula1>Z$7:$Z$8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FLIP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Fernandes</dc:creator>
  <cp:lastModifiedBy>Michael Fernandes</cp:lastModifiedBy>
  <dcterms:created xsi:type="dcterms:W3CDTF">2025-09-09T19:44:43Z</dcterms:created>
  <dcterms:modified xsi:type="dcterms:W3CDTF">2025-09-09T19:46:01Z</dcterms:modified>
</cp:coreProperties>
</file>